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nageng.NBFIRA\OneDrive - NBIFIRA\Documents\2023\PUBLIC INFORMATION- INDUSTRY CONSULTATION\"/>
    </mc:Choice>
  </mc:AlternateContent>
  <xr:revisionPtr revIDLastSave="0" documentId="13_ncr:1_{681C11FA-9DF5-4E8B-9DCA-2EBCA0933843}" xr6:coauthVersionLast="47" xr6:coauthVersionMax="47" xr10:uidLastSave="{00000000-0000-0000-0000-000000000000}"/>
  <bookViews>
    <workbookView xWindow="-110" yWindow="-110" windowWidth="19420" windowHeight="10420" xr2:uid="{E03BF3DA-AC43-4E88-AF65-500B5E5D31ED}"/>
  </bookViews>
  <sheets>
    <sheet name="SUMMARY" sheetId="1" r:id="rId1"/>
    <sheet name="SUMMARISED VERSION" sheetId="3" state="hidden" r:id="rId2"/>
  </sheets>
  <externalReferences>
    <externalReference r:id="rId3"/>
  </externalReferences>
  <definedNames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'SUMMARISED VERSION'!$B$1:$C$62</definedName>
    <definedName name="_xlnm._FilterDatabase" localSheetId="0" hidden="1">SUMMARY!$C$1:$D$89</definedName>
    <definedName name="_New" hidden="1">#REF!</definedName>
    <definedName name="_xlnm.Print_Area" localSheetId="1">'SUMMARISED VERSION'!$B$1:$C$42</definedName>
    <definedName name="_xlnm.Print_Area" localSheetId="0">SUMMARY!$C$1:$D$69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" l="1"/>
  <c r="D45" i="1"/>
  <c r="D35" i="3"/>
  <c r="C39" i="3"/>
  <c r="C38" i="3"/>
  <c r="D26" i="3"/>
  <c r="C25" i="3"/>
  <c r="C24" i="3"/>
  <c r="D15" i="3"/>
  <c r="C14" i="3"/>
  <c r="C13" i="3"/>
  <c r="D10" i="3"/>
  <c r="C9" i="3"/>
  <c r="C19" i="3" s="1"/>
  <c r="C7" i="3"/>
  <c r="C15" i="3" l="1"/>
  <c r="D17" i="3"/>
  <c r="D37" i="3"/>
  <c r="D41" i="3" s="1"/>
  <c r="C10" i="3"/>
  <c r="C26" i="3"/>
  <c r="C35" i="3" s="1"/>
  <c r="C17" i="3" l="1"/>
  <c r="C37" i="3" s="1"/>
  <c r="C41" i="3" s="1"/>
  <c r="D25" i="1" l="1"/>
  <c r="D9" i="1"/>
  <c r="D18" i="1"/>
  <c r="D14" i="1"/>
  <c r="D16" i="1" l="1"/>
  <c r="D62" i="1" l="1"/>
  <c r="D64" i="1" s="1"/>
  <c r="D68" i="1" s="1"/>
</calcChain>
</file>

<file path=xl/sharedStrings.xml><?xml version="1.0" encoding="utf-8"?>
<sst xmlns="http://schemas.openxmlformats.org/spreadsheetml/2006/main" count="84" uniqueCount="57">
  <si>
    <t>NON-BANK FINANCIAL INSTITUTIONS REGULATORY AUTHORITY- BUDGET 2022/2023</t>
  </si>
  <si>
    <t>Government grants</t>
  </si>
  <si>
    <t xml:space="preserve">AML /CFT  Subvention </t>
  </si>
  <si>
    <t>Supervisory levies</t>
  </si>
  <si>
    <t>Total revenue</t>
  </si>
  <si>
    <t>Other operating income</t>
  </si>
  <si>
    <t xml:space="preserve">Other Income </t>
  </si>
  <si>
    <t xml:space="preserve">Licence Registrations &amp; Renewals </t>
  </si>
  <si>
    <t>Total other operating income</t>
  </si>
  <si>
    <t>TOTAL REVENUE</t>
  </si>
  <si>
    <t>Movement in credit loss allowances</t>
  </si>
  <si>
    <t>Staff costs</t>
  </si>
  <si>
    <t>Consultancy costs</t>
  </si>
  <si>
    <t>Investigations/Inspections</t>
  </si>
  <si>
    <t>TOTAL CONSULTANCY COSTS</t>
  </si>
  <si>
    <t>Administrative expenses</t>
  </si>
  <si>
    <t>Advertising</t>
  </si>
  <si>
    <t>Audit fees</t>
  </si>
  <si>
    <t>AML/CFT Expenses</t>
  </si>
  <si>
    <t>Bank charges</t>
  </si>
  <si>
    <t xml:space="preserve">Depreciation </t>
  </si>
  <si>
    <t>Amortisation of RBSS and ERP</t>
  </si>
  <si>
    <t>Insurance</t>
  </si>
  <si>
    <t>Motor vehicle expenses</t>
  </si>
  <si>
    <t>Office expenses</t>
  </si>
  <si>
    <t>Printing and stationery</t>
  </si>
  <si>
    <t>Recruitment expenses</t>
  </si>
  <si>
    <t>Rental</t>
  </si>
  <si>
    <t>Telephone and fax</t>
  </si>
  <si>
    <t>Travel costs</t>
  </si>
  <si>
    <t>Staff welfare costs</t>
  </si>
  <si>
    <t>Utilities</t>
  </si>
  <si>
    <t>TOTAL ADMINISTRATIVE EXPENSES</t>
  </si>
  <si>
    <t>Other operating expenses</t>
  </si>
  <si>
    <t>Board costs</t>
  </si>
  <si>
    <t>Branding and communications</t>
  </si>
  <si>
    <t>Cleaning</t>
  </si>
  <si>
    <t>Internet</t>
  </si>
  <si>
    <t>Legal expenses</t>
  </si>
  <si>
    <t>Repairs and maintenance</t>
  </si>
  <si>
    <t>Software fees</t>
  </si>
  <si>
    <t>Security</t>
  </si>
  <si>
    <t>Subscriptions</t>
  </si>
  <si>
    <t>Strategy</t>
  </si>
  <si>
    <t>Training</t>
  </si>
  <si>
    <t>TOTAL OTHER OPERATING EXPENSES</t>
  </si>
  <si>
    <t>TOTAL OPERATING EXPENSES</t>
  </si>
  <si>
    <t>Operating surplus</t>
  </si>
  <si>
    <t>Finance income</t>
  </si>
  <si>
    <t>Finance costs</t>
  </si>
  <si>
    <t>Surplus/ (Deficit)</t>
  </si>
  <si>
    <t>PARTICULARS</t>
  </si>
  <si>
    <t>BUDGET ESTIMATES FOR THE FINANCIAL YEAR 2022/23</t>
  </si>
  <si>
    <t>PROPOSED BUDGET  
FYE 2023</t>
  </si>
  <si>
    <t>PRIOR YEAR BUDGET FYE 2022</t>
  </si>
  <si>
    <t>NO.</t>
  </si>
  <si>
    <t>Operating Surplus/ (Deficit)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</si>
</sst>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 * #,##0_ ;_ * \-#,##0_ ;_ * &quot;-&quot;??_ ;_ @_ "/>
    <numFmt numFmtId="165" formatCode="_-* #,##0.00_-;\-* #,##0.00_-;_-* &quot;-&quot;??_-;_-@_-"/>
    <numFmt numFmtId="166" formatCode="_(* #,##0_);_(* \(#,##0\);_(* &quot;-&quot;??_);_(@_)"/>
    <numFmt numFmtId="167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0"/>
      <name val="Arial"/>
      <family val="2"/>
    </font>
    <font>
      <b/>
      <sz val="12"/>
      <name val="Century Gothic"/>
      <family val="2"/>
    </font>
    <font>
      <sz val="12"/>
      <color theme="1"/>
      <name val="Calibri"/>
      <family val="2"/>
      <scheme val="minor"/>
    </font>
    <font>
      <sz val="12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99">
    <xf numFmtId="0" fontId="0" fillId="0" borderId="0" xfId="0"/>
    <xf numFmtId="0" fontId="2" fillId="0" borderId="0" xfId="0" applyFont="1"/>
    <xf numFmtId="164" fontId="4" fillId="0" borderId="0" xfId="0" applyNumberFormat="1" applyFont="1"/>
    <xf numFmtId="164" fontId="3" fillId="0" borderId="0" xfId="0" applyNumberFormat="1" applyFont="1"/>
    <xf numFmtId="0" fontId="3" fillId="0" borderId="0" xfId="0" applyFont="1"/>
    <xf numFmtId="164" fontId="5" fillId="0" borderId="0" xfId="0" applyNumberFormat="1" applyFont="1"/>
    <xf numFmtId="164" fontId="5" fillId="2" borderId="0" xfId="0" applyNumberFormat="1" applyFont="1" applyFill="1"/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7" xfId="0" applyFont="1" applyBorder="1"/>
    <xf numFmtId="164" fontId="3" fillId="0" borderId="6" xfId="1" applyNumberFormat="1" applyFont="1" applyFill="1" applyBorder="1"/>
    <xf numFmtId="164" fontId="3" fillId="0" borderId="0" xfId="1" applyNumberFormat="1" applyFont="1" applyFill="1"/>
    <xf numFmtId="165" fontId="2" fillId="0" borderId="0" xfId="1" applyNumberFormat="1" applyFont="1" applyFill="1"/>
    <xf numFmtId="43" fontId="2" fillId="0" borderId="0" xfId="1" applyFont="1" applyFill="1"/>
    <xf numFmtId="0" fontId="3" fillId="0" borderId="0" xfId="0" applyFont="1" applyFill="1"/>
    <xf numFmtId="0" fontId="6" fillId="0" borderId="3" xfId="0" applyFont="1" applyBorder="1"/>
    <xf numFmtId="164" fontId="7" fillId="0" borderId="3" xfId="2" applyNumberFormat="1" applyFont="1" applyFill="1" applyBorder="1"/>
    <xf numFmtId="0" fontId="7" fillId="0" borderId="3" xfId="0" applyFont="1" applyBorder="1" applyAlignment="1">
      <alignment vertical="center"/>
    </xf>
    <xf numFmtId="164" fontId="7" fillId="0" borderId="3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6" fillId="0" borderId="4" xfId="0" applyFont="1" applyBorder="1"/>
    <xf numFmtId="164" fontId="6" fillId="0" borderId="4" xfId="1" applyNumberFormat="1" applyFont="1" applyFill="1" applyBorder="1"/>
    <xf numFmtId="0" fontId="6" fillId="0" borderId="5" xfId="0" applyFont="1" applyBorder="1"/>
    <xf numFmtId="164" fontId="7" fillId="0" borderId="5" xfId="2" applyNumberFormat="1" applyFont="1" applyFill="1" applyBorder="1"/>
    <xf numFmtId="0" fontId="6" fillId="0" borderId="3" xfId="0" applyFont="1" applyBorder="1" applyAlignment="1">
      <alignment vertical="center"/>
    </xf>
    <xf numFmtId="0" fontId="7" fillId="0" borderId="3" xfId="0" applyFont="1" applyBorder="1"/>
    <xf numFmtId="0" fontId="7" fillId="0" borderId="5" xfId="0" applyFont="1" applyBorder="1"/>
    <xf numFmtId="164" fontId="7" fillId="0" borderId="5" xfId="1" applyNumberFormat="1" applyFont="1" applyFill="1" applyBorder="1"/>
    <xf numFmtId="164" fontId="6" fillId="0" borderId="3" xfId="1" applyNumberFormat="1" applyFont="1" applyFill="1" applyBorder="1"/>
    <xf numFmtId="164" fontId="7" fillId="0" borderId="3" xfId="1" applyNumberFormat="1" applyFont="1" applyFill="1" applyBorder="1"/>
    <xf numFmtId="0" fontId="7" fillId="0" borderId="7" xfId="0" applyFont="1" applyBorder="1"/>
    <xf numFmtId="164" fontId="7" fillId="0" borderId="7" xfId="1" applyNumberFormat="1" applyFont="1" applyFill="1" applyBorder="1"/>
    <xf numFmtId="167" fontId="6" fillId="0" borderId="8" xfId="1" applyNumberFormat="1" applyFont="1" applyFill="1" applyBorder="1"/>
    <xf numFmtId="9" fontId="7" fillId="0" borderId="3" xfId="2" applyFont="1" applyFill="1" applyBorder="1"/>
    <xf numFmtId="0" fontId="7" fillId="0" borderId="9" xfId="0" applyFont="1" applyBorder="1"/>
    <xf numFmtId="164" fontId="7" fillId="0" borderId="9" xfId="1" applyNumberFormat="1" applyFont="1" applyFill="1" applyBorder="1" applyAlignment="1">
      <alignment horizontal="center" vertical="center"/>
    </xf>
    <xf numFmtId="164" fontId="7" fillId="0" borderId="0" xfId="0" applyNumberFormat="1" applyFont="1"/>
    <xf numFmtId="164" fontId="7" fillId="0" borderId="9" xfId="1" applyNumberFormat="1" applyFont="1" applyFill="1" applyBorder="1"/>
    <xf numFmtId="166" fontId="7" fillId="0" borderId="9" xfId="1" applyNumberFormat="1" applyFont="1" applyFill="1" applyBorder="1"/>
    <xf numFmtId="166" fontId="7" fillId="0" borderId="10" xfId="1" applyNumberFormat="1" applyFont="1" applyFill="1" applyBorder="1"/>
    <xf numFmtId="166" fontId="7" fillId="0" borderId="3" xfId="1" applyNumberFormat="1" applyFont="1" applyFill="1" applyBorder="1"/>
    <xf numFmtId="166" fontId="6" fillId="0" borderId="11" xfId="1" applyNumberFormat="1" applyFont="1" applyFill="1" applyBorder="1"/>
    <xf numFmtId="0" fontId="6" fillId="0" borderId="0" xfId="0" applyFont="1" applyAlignment="1">
      <alignment vertical="distributed" readingOrder="2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9" fillId="0" borderId="0" xfId="3" applyFont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3" xfId="0" applyFont="1" applyFill="1" applyBorder="1" applyAlignment="1">
      <alignment vertical="center"/>
    </xf>
    <xf numFmtId="0" fontId="0" fillId="0" borderId="0" xfId="0" applyFill="1"/>
    <xf numFmtId="0" fontId="6" fillId="0" borderId="8" xfId="0" applyFont="1" applyFill="1" applyBorder="1"/>
    <xf numFmtId="164" fontId="6" fillId="0" borderId="3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readingOrder="2"/>
    </xf>
    <xf numFmtId="0" fontId="7" fillId="0" borderId="1" xfId="0" applyFont="1" applyBorder="1" applyAlignment="1">
      <alignment vertical="center"/>
    </xf>
    <xf numFmtId="164" fontId="7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/>
    <xf numFmtId="164" fontId="7" fillId="0" borderId="1" xfId="2" applyNumberFormat="1" applyFont="1" applyFill="1" applyBorder="1"/>
    <xf numFmtId="0" fontId="6" fillId="0" borderId="1" xfId="0" applyFont="1" applyBorder="1" applyAlignment="1">
      <alignment vertical="center"/>
    </xf>
    <xf numFmtId="0" fontId="7" fillId="0" borderId="1" xfId="0" applyFont="1" applyBorder="1"/>
    <xf numFmtId="164" fontId="7" fillId="0" borderId="1" xfId="1" applyNumberFormat="1" applyFont="1" applyFill="1" applyBorder="1"/>
    <xf numFmtId="9" fontId="7" fillId="0" borderId="1" xfId="2" applyFont="1" applyFill="1" applyBorder="1"/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64" fontId="7" fillId="0" borderId="1" xfId="0" applyNumberFormat="1" applyFont="1" applyBorder="1"/>
    <xf numFmtId="0" fontId="7" fillId="0" borderId="1" xfId="0" applyFont="1" applyFill="1" applyBorder="1"/>
    <xf numFmtId="166" fontId="7" fillId="0" borderId="1" xfId="1" applyNumberFormat="1" applyFont="1" applyFill="1" applyBorder="1"/>
    <xf numFmtId="0" fontId="6" fillId="0" borderId="12" xfId="0" applyFont="1" applyBorder="1"/>
    <xf numFmtId="164" fontId="7" fillId="2" borderId="13" xfId="1" applyNumberFormat="1" applyFont="1" applyFill="1" applyBorder="1" applyAlignment="1">
      <alignment horizontal="center" vertical="center"/>
    </xf>
    <xf numFmtId="164" fontId="7" fillId="0" borderId="13" xfId="1" applyNumberFormat="1" applyFont="1" applyFill="1" applyBorder="1" applyAlignment="1">
      <alignment horizontal="center" vertical="center"/>
    </xf>
    <xf numFmtId="164" fontId="7" fillId="0" borderId="6" xfId="2" applyNumberFormat="1" applyFont="1" applyFill="1" applyBorder="1"/>
    <xf numFmtId="164" fontId="6" fillId="0" borderId="14" xfId="1" applyNumberFormat="1" applyFont="1" applyFill="1" applyBorder="1"/>
    <xf numFmtId="164" fontId="7" fillId="0" borderId="6" xfId="1" applyNumberFormat="1" applyFont="1" applyFill="1" applyBorder="1"/>
    <xf numFmtId="164" fontId="7" fillId="0" borderId="2" xfId="1" applyNumberFormat="1" applyFont="1" applyFill="1" applyBorder="1"/>
    <xf numFmtId="167" fontId="6" fillId="0" borderId="14" xfId="1" applyNumberFormat="1" applyFont="1" applyFill="1" applyBorder="1"/>
    <xf numFmtId="164" fontId="7" fillId="0" borderId="13" xfId="1" applyNumberFormat="1" applyFont="1" applyFill="1" applyBorder="1"/>
    <xf numFmtId="0" fontId="6" fillId="0" borderId="12" xfId="0" applyFont="1" applyFill="1" applyBorder="1"/>
    <xf numFmtId="166" fontId="6" fillId="0" borderId="14" xfId="1" applyNumberFormat="1" applyFont="1" applyFill="1" applyBorder="1"/>
    <xf numFmtId="0" fontId="7" fillId="0" borderId="0" xfId="0" applyFont="1"/>
    <xf numFmtId="0" fontId="6" fillId="0" borderId="0" xfId="0" applyFont="1"/>
    <xf numFmtId="0" fontId="10" fillId="0" borderId="0" xfId="0" applyFont="1" applyAlignment="1"/>
    <xf numFmtId="164" fontId="11" fillId="2" borderId="0" xfId="0" applyNumberFormat="1" applyFont="1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/>
    </xf>
    <xf numFmtId="164" fontId="7" fillId="0" borderId="0" xfId="2" applyNumberFormat="1" applyFont="1"/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67" fontId="7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7" fillId="0" borderId="0" xfId="0" applyFont="1" applyFill="1"/>
    <xf numFmtId="165" fontId="6" fillId="0" borderId="0" xfId="1" applyNumberFormat="1" applyFont="1" applyFill="1"/>
    <xf numFmtId="164" fontId="7" fillId="0" borderId="0" xfId="1" applyNumberFormat="1" applyFont="1" applyFill="1"/>
    <xf numFmtId="0" fontId="6" fillId="0" borderId="0" xfId="0" applyFont="1" applyAlignment="1">
      <alignment vertical="distributed" readingOrder="2"/>
    </xf>
    <xf numFmtId="0" fontId="0" fillId="0" borderId="0" xfId="0" applyAlignment="1"/>
  </cellXfs>
  <cellStyles count="4">
    <cellStyle name="Comma" xfId="1" builtinId="3"/>
    <cellStyle name="Normal" xfId="0" builtinId="0"/>
    <cellStyle name="Normal 3" xfId="3" xr:uid="{1F9FC28B-61A8-435D-ABB1-4E00642E682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monageng.NBFIRA\OneDrive%20-%20NBIFIRA\Documents\2023\NBFIRA%20MASTER%20CONSOLIDATED%20BUDGET%202022-2023%20V1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 BUDGET"/>
      <sheetName val="Fixed assets"/>
      <sheetName val="CAPEX (new)"/>
      <sheetName val="SUMMARY"/>
      <sheetName val="GOVERNMENT SUBVENTION"/>
      <sheetName val="SUPERVISORY LEVIES"/>
      <sheetName val="REGISTRATION AND RENEWAL"/>
      <sheetName val="OTHER INCOME"/>
      <sheetName val="CONSULTANCY"/>
      <sheetName val="INSPECTIONS &amp; INVESTIGATIONS"/>
      <sheetName val="ADVERTISING"/>
      <sheetName val="AUDIT FEES"/>
      <sheetName val="ADMINISTRATIVE COSTS"/>
      <sheetName val="BANK CHARGES"/>
      <sheetName val="INSURANCE "/>
      <sheetName val="MOTOR VEHICLE EXPENSES"/>
      <sheetName val="OFFICE EXPENSES"/>
      <sheetName val="PRINTING &amp; STATIONERY"/>
      <sheetName val="RECRUITMENT"/>
      <sheetName val="TELEPHONE"/>
      <sheetName val="TRAVEL"/>
      <sheetName val="STAFF COST"/>
      <sheetName val="UTILITIES"/>
      <sheetName val="BOARD FEES"/>
      <sheetName val="PUBLIC RELATIONS"/>
      <sheetName val="CLEANING"/>
      <sheetName val="INTERNET"/>
      <sheetName val="LEGAL FEES"/>
      <sheetName val="REPAIRS &amp; MAINTENANCE"/>
      <sheetName val="SOFTWARE FEES"/>
      <sheetName val="SECURITY"/>
      <sheetName val="SUBSCRIPTIONS"/>
      <sheetName val="STRATEGY "/>
      <sheetName val="TRAINING"/>
      <sheetName val="INTEREST EXPENSE"/>
    </sheetNames>
    <sheetDataSet>
      <sheetData sheetId="0"/>
      <sheetData sheetId="1">
        <row r="13">
          <cell r="J13">
            <v>1936521.1946933335</v>
          </cell>
        </row>
      </sheetData>
      <sheetData sheetId="2">
        <row r="30">
          <cell r="M30">
            <v>252800</v>
          </cell>
        </row>
      </sheetData>
      <sheetData sheetId="3"/>
      <sheetData sheetId="4"/>
      <sheetData sheetId="5">
        <row r="93">
          <cell r="L93">
            <v>69478171.429672539</v>
          </cell>
        </row>
      </sheetData>
      <sheetData sheetId="6">
        <row r="37">
          <cell r="E37">
            <v>1171050</v>
          </cell>
        </row>
      </sheetData>
      <sheetData sheetId="7">
        <row r="4">
          <cell r="O4">
            <v>850000.00000000012</v>
          </cell>
        </row>
        <row r="58">
          <cell r="E58">
            <v>484800</v>
          </cell>
        </row>
      </sheetData>
      <sheetData sheetId="8">
        <row r="90">
          <cell r="O90">
            <v>4533367.1984000001</v>
          </cell>
        </row>
      </sheetData>
      <sheetData sheetId="9">
        <row r="40">
          <cell r="O40">
            <v>208800</v>
          </cell>
        </row>
      </sheetData>
      <sheetData sheetId="10">
        <row r="62">
          <cell r="R62">
            <v>603772</v>
          </cell>
        </row>
      </sheetData>
      <sheetData sheetId="11">
        <row r="8">
          <cell r="O8">
            <v>142371.75</v>
          </cell>
        </row>
      </sheetData>
      <sheetData sheetId="12">
        <row r="8">
          <cell r="O8">
            <v>182400</v>
          </cell>
        </row>
      </sheetData>
      <sheetData sheetId="13">
        <row r="8">
          <cell r="O8">
            <v>52000.000000000007</v>
          </cell>
        </row>
      </sheetData>
      <sheetData sheetId="14">
        <row r="8">
          <cell r="O8">
            <v>497256</v>
          </cell>
        </row>
      </sheetData>
      <sheetData sheetId="15">
        <row r="8">
          <cell r="O8">
            <v>30000</v>
          </cell>
        </row>
      </sheetData>
      <sheetData sheetId="16">
        <row r="10">
          <cell r="O10">
            <v>68382.16</v>
          </cell>
        </row>
      </sheetData>
      <sheetData sheetId="17">
        <row r="11">
          <cell r="R11">
            <v>450636</v>
          </cell>
        </row>
      </sheetData>
      <sheetData sheetId="18">
        <row r="12">
          <cell r="O12">
            <v>281600</v>
          </cell>
        </row>
      </sheetData>
      <sheetData sheetId="19">
        <row r="8">
          <cell r="O8">
            <v>727781.39999999991</v>
          </cell>
        </row>
      </sheetData>
      <sheetData sheetId="20"/>
      <sheetData sheetId="21">
        <row r="51">
          <cell r="O51">
            <v>535596</v>
          </cell>
        </row>
      </sheetData>
      <sheetData sheetId="22">
        <row r="8">
          <cell r="N8">
            <v>634839.99999999988</v>
          </cell>
        </row>
      </sheetData>
      <sheetData sheetId="23">
        <row r="13">
          <cell r="O13">
            <v>421150</v>
          </cell>
        </row>
      </sheetData>
      <sheetData sheetId="24">
        <row r="40">
          <cell r="O40">
            <v>3090288.45</v>
          </cell>
        </row>
      </sheetData>
      <sheetData sheetId="25">
        <row r="12">
          <cell r="O12">
            <v>249457.26</v>
          </cell>
        </row>
      </sheetData>
      <sheetData sheetId="26">
        <row r="9">
          <cell r="R9">
            <v>300000</v>
          </cell>
        </row>
      </sheetData>
      <sheetData sheetId="27">
        <row r="8">
          <cell r="O8">
            <v>2199999.9999999995</v>
          </cell>
        </row>
      </sheetData>
      <sheetData sheetId="28">
        <row r="22">
          <cell r="R22">
            <v>406700</v>
          </cell>
        </row>
      </sheetData>
      <sheetData sheetId="29">
        <row r="33">
          <cell r="R33">
            <v>5471784.5143999988</v>
          </cell>
        </row>
      </sheetData>
      <sheetData sheetId="30">
        <row r="9">
          <cell r="O9">
            <v>133481</v>
          </cell>
        </row>
      </sheetData>
      <sheetData sheetId="31">
        <row r="117">
          <cell r="O117">
            <v>1329036.9908</v>
          </cell>
        </row>
      </sheetData>
      <sheetData sheetId="32">
        <row r="8">
          <cell r="O8">
            <v>35000</v>
          </cell>
        </row>
      </sheetData>
      <sheetData sheetId="33">
        <row r="111">
          <cell r="W111">
            <v>1456659.5</v>
          </cell>
        </row>
      </sheetData>
      <sheetData sheetId="34">
        <row r="82">
          <cell r="I82">
            <v>558263.12371208973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DE77C-9692-43D9-BEA9-EDE602D2D362}">
  <sheetPr>
    <pageSetUpPr fitToPage="1"/>
  </sheetPr>
  <dimension ref="B1:G89"/>
  <sheetViews>
    <sheetView showGridLines="0" tabSelected="1" topLeftCell="A44" zoomScale="69" zoomScaleNormal="69" workbookViewId="0">
      <selection activeCell="D70" sqref="D70"/>
    </sheetView>
  </sheetViews>
  <sheetFormatPr defaultColWidth="9.1796875" defaultRowHeight="18.75" customHeight="1" x14ac:dyDescent="0.35"/>
  <cols>
    <col min="1" max="1" width="0.6328125" style="77" customWidth="1"/>
    <col min="2" max="2" width="7.6328125" style="77" customWidth="1"/>
    <col min="3" max="3" width="61.1796875" style="77" customWidth="1"/>
    <col min="4" max="4" width="31.26953125" style="37" customWidth="1"/>
    <col min="5" max="5" width="9.1796875" style="77"/>
    <col min="6" max="6" width="11.7265625" style="77" bestFit="1" customWidth="1"/>
    <col min="7" max="7" width="10.6328125" style="77" bestFit="1" customWidth="1"/>
    <col min="8" max="16384" width="9.1796875" style="77"/>
  </cols>
  <sheetData>
    <row r="1" spans="2:7" ht="8.5" customHeight="1" x14ac:dyDescent="0.35">
      <c r="C1" s="78"/>
    </row>
    <row r="2" spans="2:7" ht="18.75" customHeight="1" x14ac:dyDescent="0.35">
      <c r="B2" s="52" t="s">
        <v>0</v>
      </c>
      <c r="C2" s="79"/>
      <c r="D2" s="79"/>
    </row>
    <row r="3" spans="2:7" ht="24.5" customHeight="1" x14ac:dyDescent="0.35">
      <c r="B3" s="46" t="s">
        <v>52</v>
      </c>
      <c r="C3" s="79"/>
      <c r="D3" s="79"/>
    </row>
    <row r="4" spans="2:7" ht="16.5" customHeight="1" x14ac:dyDescent="0.35">
      <c r="D4" s="80"/>
    </row>
    <row r="5" spans="2:7" s="84" customFormat="1" ht="47" customHeight="1" x14ac:dyDescent="0.35">
      <c r="B5" s="81" t="s">
        <v>55</v>
      </c>
      <c r="C5" s="82" t="s">
        <v>51</v>
      </c>
      <c r="D5" s="83" t="s">
        <v>53</v>
      </c>
    </row>
    <row r="6" spans="2:7" s="86" customFormat="1" ht="15" customHeight="1" x14ac:dyDescent="0.35">
      <c r="B6" s="85">
        <v>1</v>
      </c>
      <c r="C6" s="53" t="s">
        <v>1</v>
      </c>
      <c r="D6" s="54">
        <v>17538927</v>
      </c>
      <c r="G6" s="87"/>
    </row>
    <row r="7" spans="2:7" s="86" customFormat="1" ht="15" hidden="1" customHeight="1" x14ac:dyDescent="0.35">
      <c r="B7" s="85"/>
      <c r="C7" s="53" t="s">
        <v>2</v>
      </c>
      <c r="D7" s="54">
        <v>0</v>
      </c>
    </row>
    <row r="8" spans="2:7" s="86" customFormat="1" ht="15" customHeight="1" thickBot="1" x14ac:dyDescent="0.4">
      <c r="B8" s="85">
        <v>2</v>
      </c>
      <c r="C8" s="53" t="s">
        <v>3</v>
      </c>
      <c r="D8" s="67">
        <v>72655980.001156166</v>
      </c>
      <c r="G8" s="87"/>
    </row>
    <row r="9" spans="2:7" ht="15" customHeight="1" thickBot="1" x14ac:dyDescent="0.4">
      <c r="B9" s="88"/>
      <c r="C9" s="66" t="s">
        <v>4</v>
      </c>
      <c r="D9" s="70">
        <f>SUM(D6:D8)</f>
        <v>90194907.001156166</v>
      </c>
    </row>
    <row r="10" spans="2:7" ht="15" customHeight="1" x14ac:dyDescent="0.35">
      <c r="B10" s="88"/>
      <c r="C10" s="55"/>
      <c r="D10" s="69"/>
    </row>
    <row r="11" spans="2:7" ht="15" customHeight="1" x14ac:dyDescent="0.35">
      <c r="B11" s="88"/>
      <c r="C11" s="57" t="s">
        <v>5</v>
      </c>
      <c r="D11" s="54"/>
    </row>
    <row r="12" spans="2:7" s="86" customFormat="1" ht="15" customHeight="1" x14ac:dyDescent="0.35">
      <c r="B12" s="85">
        <v>3</v>
      </c>
      <c r="C12" s="53" t="s">
        <v>6</v>
      </c>
      <c r="D12" s="54">
        <v>484800</v>
      </c>
    </row>
    <row r="13" spans="2:7" ht="15" customHeight="1" thickBot="1" x14ac:dyDescent="0.4">
      <c r="B13" s="88">
        <v>4</v>
      </c>
      <c r="C13" s="58" t="s">
        <v>7</v>
      </c>
      <c r="D13" s="68">
        <v>1171050</v>
      </c>
    </row>
    <row r="14" spans="2:7" ht="15" customHeight="1" thickBot="1" x14ac:dyDescent="0.4">
      <c r="B14" s="88"/>
      <c r="C14" s="66" t="s">
        <v>8</v>
      </c>
      <c r="D14" s="70">
        <f>SUM(D12:D13)</f>
        <v>1655850</v>
      </c>
    </row>
    <row r="15" spans="2:7" ht="15" customHeight="1" thickBot="1" x14ac:dyDescent="0.4">
      <c r="B15" s="88"/>
      <c r="C15" s="58"/>
      <c r="D15" s="72"/>
    </row>
    <row r="16" spans="2:7" ht="15" customHeight="1" thickBot="1" x14ac:dyDescent="0.4">
      <c r="B16" s="88"/>
      <c r="C16" s="66" t="s">
        <v>9</v>
      </c>
      <c r="D16" s="70">
        <f>D9+D14</f>
        <v>91850757.001156166</v>
      </c>
      <c r="G16" s="37"/>
    </row>
    <row r="17" spans="2:7" ht="15" customHeight="1" x14ac:dyDescent="0.35">
      <c r="B17" s="88"/>
      <c r="C17" s="58"/>
      <c r="D17" s="71"/>
    </row>
    <row r="18" spans="2:7" ht="15" customHeight="1" x14ac:dyDescent="0.35">
      <c r="B18" s="88">
        <v>5</v>
      </c>
      <c r="C18" s="58" t="s">
        <v>10</v>
      </c>
      <c r="D18" s="59">
        <f>D8*2%</f>
        <v>1453119.6000231234</v>
      </c>
      <c r="G18" s="37"/>
    </row>
    <row r="19" spans="2:7" ht="15" customHeight="1" x14ac:dyDescent="0.35">
      <c r="B19" s="88"/>
      <c r="C19" s="58"/>
      <c r="D19" s="59"/>
    </row>
    <row r="20" spans="2:7" ht="15" customHeight="1" x14ac:dyDescent="0.35">
      <c r="B20" s="88">
        <v>6</v>
      </c>
      <c r="C20" s="55" t="s">
        <v>11</v>
      </c>
      <c r="D20" s="59">
        <v>64079042.992399998</v>
      </c>
      <c r="F20" s="37"/>
      <c r="G20" s="89"/>
    </row>
    <row r="21" spans="2:7" ht="15" customHeight="1" x14ac:dyDescent="0.35">
      <c r="B21" s="88"/>
      <c r="C21" s="58"/>
      <c r="D21" s="56"/>
    </row>
    <row r="22" spans="2:7" ht="15" customHeight="1" x14ac:dyDescent="0.35">
      <c r="B22" s="88"/>
      <c r="C22" s="55" t="s">
        <v>12</v>
      </c>
      <c r="D22" s="60"/>
    </row>
    <row r="23" spans="2:7" s="91" customFormat="1" ht="15" customHeight="1" x14ac:dyDescent="0.35">
      <c r="B23" s="90">
        <v>7</v>
      </c>
      <c r="C23" s="61" t="s">
        <v>12</v>
      </c>
      <c r="D23" s="54">
        <v>4533367.1984000001</v>
      </c>
    </row>
    <row r="24" spans="2:7" ht="15" customHeight="1" thickBot="1" x14ac:dyDescent="0.4">
      <c r="B24" s="88">
        <v>8</v>
      </c>
      <c r="C24" s="58" t="s">
        <v>13</v>
      </c>
      <c r="D24" s="68">
        <v>208800</v>
      </c>
    </row>
    <row r="25" spans="2:7" ht="15" customHeight="1" thickBot="1" x14ac:dyDescent="0.4">
      <c r="B25" s="88"/>
      <c r="C25" s="66" t="s">
        <v>14</v>
      </c>
      <c r="D25" s="70">
        <f t="shared" ref="D25" si="0">SUM(D23:D24)</f>
        <v>4742167.1984000001</v>
      </c>
      <c r="G25" s="37"/>
    </row>
    <row r="26" spans="2:7" ht="15" customHeight="1" x14ac:dyDescent="0.35">
      <c r="B26" s="88"/>
      <c r="C26" s="58"/>
      <c r="D26" s="71"/>
    </row>
    <row r="27" spans="2:7" ht="15" customHeight="1" x14ac:dyDescent="0.35">
      <c r="B27" s="88"/>
      <c r="C27" s="55" t="s">
        <v>15</v>
      </c>
      <c r="D27" s="59"/>
    </row>
    <row r="28" spans="2:7" s="86" customFormat="1" ht="15" customHeight="1" x14ac:dyDescent="0.35">
      <c r="B28" s="85">
        <v>9</v>
      </c>
      <c r="C28" s="58" t="s">
        <v>16</v>
      </c>
      <c r="D28" s="54">
        <v>603772</v>
      </c>
    </row>
    <row r="29" spans="2:7" s="86" customFormat="1" ht="15" customHeight="1" x14ac:dyDescent="0.35">
      <c r="B29" s="85">
        <v>10</v>
      </c>
      <c r="C29" s="58" t="s">
        <v>17</v>
      </c>
      <c r="D29" s="54">
        <v>142371.75</v>
      </c>
    </row>
    <row r="30" spans="2:7" s="86" customFormat="1" ht="15" hidden="1" customHeight="1" x14ac:dyDescent="0.35">
      <c r="B30" s="85">
        <v>11</v>
      </c>
      <c r="C30" s="58" t="s">
        <v>18</v>
      </c>
      <c r="D30" s="54">
        <v>0</v>
      </c>
    </row>
    <row r="31" spans="2:7" s="86" customFormat="1" ht="15" customHeight="1" x14ac:dyDescent="0.35">
      <c r="B31" s="85">
        <v>12</v>
      </c>
      <c r="C31" s="58" t="s">
        <v>15</v>
      </c>
      <c r="D31" s="54">
        <v>182400</v>
      </c>
    </row>
    <row r="32" spans="2:7" ht="15" customHeight="1" x14ac:dyDescent="0.35">
      <c r="B32" s="85">
        <v>13</v>
      </c>
      <c r="C32" s="58" t="s">
        <v>19</v>
      </c>
      <c r="D32" s="54">
        <v>52000</v>
      </c>
    </row>
    <row r="33" spans="2:7" ht="15" customHeight="1" x14ac:dyDescent="0.35">
      <c r="B33" s="85">
        <v>14</v>
      </c>
      <c r="C33" s="58" t="s">
        <v>20</v>
      </c>
      <c r="D33" s="54">
        <v>1936521.19469333</v>
      </c>
    </row>
    <row r="34" spans="2:7" ht="15" customHeight="1" x14ac:dyDescent="0.35">
      <c r="B34" s="85">
        <v>15</v>
      </c>
      <c r="C34" s="58" t="s">
        <v>21</v>
      </c>
      <c r="D34" s="54">
        <v>252800</v>
      </c>
    </row>
    <row r="35" spans="2:7" ht="15" customHeight="1" x14ac:dyDescent="0.35">
      <c r="B35" s="85">
        <v>16</v>
      </c>
      <c r="C35" s="58" t="s">
        <v>22</v>
      </c>
      <c r="D35" s="54">
        <v>497256</v>
      </c>
    </row>
    <row r="36" spans="2:7" ht="15" customHeight="1" x14ac:dyDescent="0.35">
      <c r="B36" s="85">
        <v>17</v>
      </c>
      <c r="C36" s="58" t="s">
        <v>23</v>
      </c>
      <c r="D36" s="54">
        <v>30000</v>
      </c>
    </row>
    <row r="37" spans="2:7" ht="15" customHeight="1" x14ac:dyDescent="0.35">
      <c r="B37" s="85">
        <v>18</v>
      </c>
      <c r="C37" s="58" t="s">
        <v>24</v>
      </c>
      <c r="D37" s="54">
        <v>68382.16</v>
      </c>
    </row>
    <row r="38" spans="2:7" ht="15" customHeight="1" x14ac:dyDescent="0.35">
      <c r="B38" s="85">
        <v>19</v>
      </c>
      <c r="C38" s="58" t="s">
        <v>25</v>
      </c>
      <c r="D38" s="54">
        <v>450636</v>
      </c>
    </row>
    <row r="39" spans="2:7" ht="15" customHeight="1" x14ac:dyDescent="0.35">
      <c r="B39" s="85">
        <v>20</v>
      </c>
      <c r="C39" s="58" t="s">
        <v>26</v>
      </c>
      <c r="D39" s="54">
        <v>281600</v>
      </c>
    </row>
    <row r="40" spans="2:7" ht="15" customHeight="1" x14ac:dyDescent="0.35">
      <c r="B40" s="85">
        <v>21</v>
      </c>
      <c r="C40" s="58" t="s">
        <v>27</v>
      </c>
      <c r="D40" s="54">
        <v>0</v>
      </c>
    </row>
    <row r="41" spans="2:7" ht="15" customHeight="1" x14ac:dyDescent="0.35">
      <c r="B41" s="85">
        <v>22</v>
      </c>
      <c r="C41" s="58" t="s">
        <v>28</v>
      </c>
      <c r="D41" s="54">
        <v>727781.39999999991</v>
      </c>
    </row>
    <row r="42" spans="2:7" ht="15" customHeight="1" x14ac:dyDescent="0.35">
      <c r="B42" s="85">
        <v>23</v>
      </c>
      <c r="C42" s="62" t="s">
        <v>29</v>
      </c>
      <c r="D42" s="63">
        <v>500000</v>
      </c>
    </row>
    <row r="43" spans="2:7" ht="15" customHeight="1" x14ac:dyDescent="0.35">
      <c r="B43" s="85">
        <v>24</v>
      </c>
      <c r="C43" s="62" t="s">
        <v>30</v>
      </c>
      <c r="D43" s="54">
        <v>535596</v>
      </c>
    </row>
    <row r="44" spans="2:7" ht="15" customHeight="1" thickBot="1" x14ac:dyDescent="0.4">
      <c r="B44" s="85">
        <v>25</v>
      </c>
      <c r="C44" s="53" t="s">
        <v>31</v>
      </c>
      <c r="D44" s="68">
        <v>634840</v>
      </c>
    </row>
    <row r="45" spans="2:7" ht="15" customHeight="1" thickBot="1" x14ac:dyDescent="0.4">
      <c r="B45" s="88"/>
      <c r="C45" s="66" t="s">
        <v>32</v>
      </c>
      <c r="D45" s="73">
        <f>SUM(D28:D44)</f>
        <v>6895956.5046933293</v>
      </c>
      <c r="G45" s="92"/>
    </row>
    <row r="46" spans="2:7" ht="15" customHeight="1" x14ac:dyDescent="0.35">
      <c r="B46" s="88"/>
      <c r="C46" s="58"/>
      <c r="D46" s="71"/>
    </row>
    <row r="47" spans="2:7" ht="15" customHeight="1" x14ac:dyDescent="0.35">
      <c r="B47" s="88"/>
      <c r="C47" s="58"/>
      <c r="D47" s="59"/>
    </row>
    <row r="48" spans="2:7" ht="15" customHeight="1" x14ac:dyDescent="0.35">
      <c r="B48" s="88"/>
      <c r="C48" s="55" t="s">
        <v>33</v>
      </c>
      <c r="D48" s="54"/>
    </row>
    <row r="49" spans="2:4" ht="15" customHeight="1" x14ac:dyDescent="0.35">
      <c r="B49" s="88">
        <v>26</v>
      </c>
      <c r="C49" s="58" t="s">
        <v>34</v>
      </c>
      <c r="D49" s="54">
        <v>421150</v>
      </c>
    </row>
    <row r="50" spans="2:4" s="94" customFormat="1" ht="15" customHeight="1" x14ac:dyDescent="0.35">
      <c r="B50" s="93">
        <v>27</v>
      </c>
      <c r="C50" s="64" t="s">
        <v>35</v>
      </c>
      <c r="D50" s="54">
        <v>3090288.45</v>
      </c>
    </row>
    <row r="51" spans="2:4" ht="15" customHeight="1" x14ac:dyDescent="0.35">
      <c r="B51" s="88">
        <v>28</v>
      </c>
      <c r="C51" s="58" t="s">
        <v>36</v>
      </c>
      <c r="D51" s="54">
        <v>249457.26</v>
      </c>
    </row>
    <row r="52" spans="2:4" ht="15" customHeight="1" x14ac:dyDescent="0.35">
      <c r="B52" s="93">
        <v>29</v>
      </c>
      <c r="C52" s="58" t="s">
        <v>37</v>
      </c>
      <c r="D52" s="54">
        <v>300000</v>
      </c>
    </row>
    <row r="53" spans="2:4" ht="15" customHeight="1" x14ac:dyDescent="0.35">
      <c r="B53" s="88">
        <v>30</v>
      </c>
      <c r="C53" s="58" t="s">
        <v>38</v>
      </c>
      <c r="D53" s="54">
        <v>2200000</v>
      </c>
    </row>
    <row r="54" spans="2:4" ht="15" customHeight="1" x14ac:dyDescent="0.35">
      <c r="B54" s="93">
        <v>31</v>
      </c>
      <c r="C54" s="58" t="s">
        <v>39</v>
      </c>
      <c r="D54" s="54">
        <v>406700</v>
      </c>
    </row>
    <row r="55" spans="2:4" ht="15" customHeight="1" x14ac:dyDescent="0.35">
      <c r="B55" s="88">
        <v>32</v>
      </c>
      <c r="C55" s="58" t="s">
        <v>40</v>
      </c>
      <c r="D55" s="54">
        <v>5471784.5143999998</v>
      </c>
    </row>
    <row r="56" spans="2:4" ht="15" customHeight="1" x14ac:dyDescent="0.35">
      <c r="B56" s="93">
        <v>33</v>
      </c>
      <c r="C56" s="58" t="s">
        <v>41</v>
      </c>
      <c r="D56" s="54">
        <v>133481</v>
      </c>
    </row>
    <row r="57" spans="2:4" ht="15" customHeight="1" x14ac:dyDescent="0.35">
      <c r="B57" s="88">
        <v>34</v>
      </c>
      <c r="C57" s="58" t="s">
        <v>42</v>
      </c>
      <c r="D57" s="54">
        <v>1329036.9908</v>
      </c>
    </row>
    <row r="58" spans="2:4" ht="15" customHeight="1" x14ac:dyDescent="0.35">
      <c r="B58" s="93">
        <v>35</v>
      </c>
      <c r="C58" s="58" t="s">
        <v>43</v>
      </c>
      <c r="D58" s="54">
        <v>35000</v>
      </c>
    </row>
    <row r="59" spans="2:4" s="94" customFormat="1" ht="15" customHeight="1" thickBot="1" x14ac:dyDescent="0.4">
      <c r="B59" s="88">
        <v>36</v>
      </c>
      <c r="C59" s="64" t="s">
        <v>44</v>
      </c>
      <c r="D59" s="68">
        <v>1456659.5</v>
      </c>
    </row>
    <row r="60" spans="2:4" ht="15" customHeight="1" thickBot="1" x14ac:dyDescent="0.4">
      <c r="B60" s="88"/>
      <c r="C60" s="66" t="s">
        <v>45</v>
      </c>
      <c r="D60" s="73">
        <f>SUM(D49:D59)</f>
        <v>15093557.7152</v>
      </c>
    </row>
    <row r="61" spans="2:4" ht="15" customHeight="1" thickBot="1" x14ac:dyDescent="0.4">
      <c r="B61" s="88"/>
      <c r="C61" s="58"/>
      <c r="D61" s="72"/>
    </row>
    <row r="62" spans="2:4" s="94" customFormat="1" ht="15" customHeight="1" thickBot="1" x14ac:dyDescent="0.4">
      <c r="B62" s="93"/>
      <c r="C62" s="75" t="s">
        <v>46</v>
      </c>
      <c r="D62" s="73">
        <f>D25+D45+D60+D18+D20</f>
        <v>92263844.010716453</v>
      </c>
    </row>
    <row r="63" spans="2:4" ht="15" customHeight="1" x14ac:dyDescent="0.35">
      <c r="B63" s="88"/>
      <c r="C63" s="58"/>
      <c r="D63" s="71"/>
    </row>
    <row r="64" spans="2:4" ht="15" customHeight="1" x14ac:dyDescent="0.35">
      <c r="B64" s="88"/>
      <c r="C64" s="55" t="s">
        <v>56</v>
      </c>
      <c r="D64" s="65">
        <f>D16-D62</f>
        <v>-413087.009560287</v>
      </c>
    </row>
    <row r="65" spans="2:4" ht="15" customHeight="1" x14ac:dyDescent="0.35">
      <c r="B65" s="88">
        <v>37</v>
      </c>
      <c r="C65" s="58" t="s">
        <v>48</v>
      </c>
      <c r="D65" s="59">
        <v>850000.00000000012</v>
      </c>
    </row>
    <row r="66" spans="2:4" ht="15" customHeight="1" x14ac:dyDescent="0.35">
      <c r="B66" s="88">
        <v>38</v>
      </c>
      <c r="C66" s="58" t="s">
        <v>49</v>
      </c>
      <c r="D66" s="65">
        <v>-558263.12371208973</v>
      </c>
    </row>
    <row r="67" spans="2:4" ht="15" customHeight="1" thickBot="1" x14ac:dyDescent="0.4">
      <c r="B67" s="88"/>
      <c r="C67" s="58"/>
      <c r="D67" s="74"/>
    </row>
    <row r="68" spans="2:4" s="78" customFormat="1" ht="15" customHeight="1" thickBot="1" x14ac:dyDescent="0.35">
      <c r="B68" s="88"/>
      <c r="C68" s="66" t="s">
        <v>50</v>
      </c>
      <c r="D68" s="76">
        <f>SUM(D64:D67)</f>
        <v>-121350.13327237661</v>
      </c>
    </row>
    <row r="69" spans="2:4" ht="14.5" customHeight="1" x14ac:dyDescent="0.35">
      <c r="B69" s="88"/>
      <c r="C69" s="58"/>
      <c r="D69" s="71"/>
    </row>
    <row r="70" spans="2:4" ht="18.75" customHeight="1" x14ac:dyDescent="0.35">
      <c r="D70" s="95"/>
    </row>
    <row r="71" spans="2:4" ht="18.75" customHeight="1" x14ac:dyDescent="0.35">
      <c r="D71" s="96"/>
    </row>
    <row r="72" spans="2:4" ht="18.75" customHeight="1" x14ac:dyDescent="0.35">
      <c r="D72" s="96"/>
    </row>
    <row r="73" spans="2:4" ht="18.75" customHeight="1" x14ac:dyDescent="0.35">
      <c r="D73" s="96"/>
    </row>
    <row r="74" spans="2:4" ht="18.75" customHeight="1" x14ac:dyDescent="0.35">
      <c r="D74" s="96"/>
    </row>
    <row r="75" spans="2:4" ht="18.75" customHeight="1" x14ac:dyDescent="0.35">
      <c r="D75" s="96"/>
    </row>
    <row r="76" spans="2:4" ht="18.75" customHeight="1" x14ac:dyDescent="0.35">
      <c r="D76" s="96"/>
    </row>
    <row r="77" spans="2:4" ht="18.75" customHeight="1" x14ac:dyDescent="0.35">
      <c r="D77" s="96"/>
    </row>
    <row r="78" spans="2:4" ht="18.75" customHeight="1" x14ac:dyDescent="0.35">
      <c r="D78" s="96"/>
    </row>
    <row r="79" spans="2:4" ht="18.75" customHeight="1" x14ac:dyDescent="0.35">
      <c r="D79" s="96"/>
    </row>
    <row r="80" spans="2:4" ht="18.75" customHeight="1" x14ac:dyDescent="0.35">
      <c r="D80" s="96"/>
    </row>
    <row r="81" spans="4:4" ht="18.75" customHeight="1" x14ac:dyDescent="0.35">
      <c r="D81" s="96"/>
    </row>
    <row r="82" spans="4:4" ht="18.75" customHeight="1" x14ac:dyDescent="0.35">
      <c r="D82" s="96"/>
    </row>
    <row r="83" spans="4:4" ht="18.75" customHeight="1" x14ac:dyDescent="0.35">
      <c r="D83" s="96"/>
    </row>
    <row r="84" spans="4:4" ht="18.75" customHeight="1" x14ac:dyDescent="0.35">
      <c r="D84" s="96"/>
    </row>
    <row r="85" spans="4:4" ht="18.75" customHeight="1" x14ac:dyDescent="0.35">
      <c r="D85" s="96"/>
    </row>
    <row r="86" spans="4:4" ht="18.75" customHeight="1" x14ac:dyDescent="0.35">
      <c r="D86" s="96"/>
    </row>
    <row r="87" spans="4:4" ht="18.75" customHeight="1" x14ac:dyDescent="0.35">
      <c r="D87" s="96"/>
    </row>
    <row r="88" spans="4:4" ht="18.75" customHeight="1" x14ac:dyDescent="0.35">
      <c r="D88" s="96"/>
    </row>
    <row r="89" spans="4:4" ht="18.75" customHeight="1" x14ac:dyDescent="0.35">
      <c r="D89" s="96"/>
    </row>
  </sheetData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2ABFC-C2F8-4D6F-820F-F61B9BB839D9}">
  <sheetPr>
    <pageSetUpPr fitToPage="1"/>
  </sheetPr>
  <dimension ref="A1:D62"/>
  <sheetViews>
    <sheetView showGridLines="0" topLeftCell="A21" zoomScale="69" zoomScaleNormal="69" workbookViewId="0">
      <selection activeCell="C31" sqref="C31"/>
    </sheetView>
  </sheetViews>
  <sheetFormatPr defaultColWidth="9.1796875" defaultRowHeight="18.75" customHeight="1" x14ac:dyDescent="0.35"/>
  <cols>
    <col min="1" max="1" width="2.36328125" customWidth="1"/>
    <col min="2" max="2" width="57.6328125" style="4" customWidth="1"/>
    <col min="3" max="3" width="22.90625" style="3" customWidth="1"/>
    <col min="4" max="4" width="23.453125" style="3" customWidth="1"/>
    <col min="5" max="16384" width="9.1796875" style="4"/>
  </cols>
  <sheetData>
    <row r="1" spans="1:4" ht="18.75" customHeight="1" x14ac:dyDescent="0.35">
      <c r="B1" s="1"/>
      <c r="D1" s="2"/>
    </row>
    <row r="2" spans="1:4" ht="18.75" customHeight="1" x14ac:dyDescent="0.35">
      <c r="A2" s="97" t="s">
        <v>0</v>
      </c>
      <c r="B2" s="98"/>
      <c r="C2" s="98"/>
      <c r="D2" s="98"/>
    </row>
    <row r="3" spans="1:4" ht="24.5" customHeight="1" x14ac:dyDescent="0.35">
      <c r="A3" s="46" t="s">
        <v>52</v>
      </c>
      <c r="B3" s="43"/>
      <c r="C3" s="45"/>
      <c r="D3" s="45"/>
    </row>
    <row r="4" spans="1:4" ht="30.5" customHeight="1" x14ac:dyDescent="0.35">
      <c r="C4" s="6"/>
      <c r="D4" s="5"/>
    </row>
    <row r="5" spans="1:4" s="8" customFormat="1" ht="29.5" customHeight="1" x14ac:dyDescent="0.35">
      <c r="B5" s="44" t="s">
        <v>51</v>
      </c>
      <c r="C5" s="7" t="s">
        <v>53</v>
      </c>
      <c r="D5" s="7" t="s">
        <v>54</v>
      </c>
    </row>
    <row r="6" spans="1:4" ht="15" customHeight="1" x14ac:dyDescent="0.35">
      <c r="B6" s="16"/>
      <c r="C6" s="17"/>
      <c r="D6" s="17"/>
    </row>
    <row r="7" spans="1:4" s="9" customFormat="1" ht="15" customHeight="1" x14ac:dyDescent="0.35">
      <c r="B7" s="18" t="s">
        <v>1</v>
      </c>
      <c r="C7" s="19">
        <f>D7*1.05</f>
        <v>17538927</v>
      </c>
      <c r="D7" s="19">
        <v>16703740</v>
      </c>
    </row>
    <row r="8" spans="1:4" s="9" customFormat="1" ht="15" hidden="1" customHeight="1" x14ac:dyDescent="0.35">
      <c r="B8" s="18" t="s">
        <v>2</v>
      </c>
      <c r="C8" s="19">
        <v>0</v>
      </c>
      <c r="D8" s="19">
        <v>0</v>
      </c>
    </row>
    <row r="9" spans="1:4" s="9" customFormat="1" ht="15" customHeight="1" x14ac:dyDescent="0.35">
      <c r="B9" s="18" t="s">
        <v>3</v>
      </c>
      <c r="C9" s="20">
        <f>('[1]SUPERVISORY LEVIES'!L93-282000)*1.05</f>
        <v>72655980.001156166</v>
      </c>
      <c r="D9" s="19">
        <v>63506977.918535255</v>
      </c>
    </row>
    <row r="10" spans="1:4" ht="15" customHeight="1" thickBot="1" x14ac:dyDescent="0.4">
      <c r="B10" s="21" t="s">
        <v>4</v>
      </c>
      <c r="C10" s="22">
        <f>SUM(C7:C9)</f>
        <v>90194907.001156166</v>
      </c>
      <c r="D10" s="22">
        <f>SUM(D7:D9)</f>
        <v>80210717.918535262</v>
      </c>
    </row>
    <row r="11" spans="1:4" ht="15" customHeight="1" x14ac:dyDescent="0.35">
      <c r="B11" s="23"/>
      <c r="C11" s="24"/>
      <c r="D11" s="24"/>
    </row>
    <row r="12" spans="1:4" ht="15" customHeight="1" x14ac:dyDescent="0.35">
      <c r="B12" s="25" t="s">
        <v>5</v>
      </c>
      <c r="C12" s="19"/>
      <c r="D12" s="19"/>
    </row>
    <row r="13" spans="1:4" s="9" customFormat="1" ht="15" customHeight="1" x14ac:dyDescent="0.35">
      <c r="B13" s="18" t="s">
        <v>6</v>
      </c>
      <c r="C13" s="19">
        <f>'[1]OTHER INCOME'!E58</f>
        <v>484800</v>
      </c>
      <c r="D13" s="19">
        <v>550000</v>
      </c>
    </row>
    <row r="14" spans="1:4" ht="15" customHeight="1" x14ac:dyDescent="0.35">
      <c r="B14" s="26" t="s">
        <v>7</v>
      </c>
      <c r="C14" s="19">
        <f>'[1]REGISTRATION AND RENEWAL'!E37</f>
        <v>1171050</v>
      </c>
      <c r="D14" s="19">
        <v>1782000</v>
      </c>
    </row>
    <row r="15" spans="1:4" ht="15" customHeight="1" thickBot="1" x14ac:dyDescent="0.4">
      <c r="B15" s="21" t="s">
        <v>8</v>
      </c>
      <c r="C15" s="22">
        <f>SUM(C13:C14)</f>
        <v>1655850</v>
      </c>
      <c r="D15" s="22">
        <f>SUM(D13:D14)</f>
        <v>2332000</v>
      </c>
    </row>
    <row r="16" spans="1:4" ht="15" customHeight="1" x14ac:dyDescent="0.35">
      <c r="B16" s="27"/>
      <c r="C16" s="28"/>
      <c r="D16" s="28"/>
    </row>
    <row r="17" spans="2:4" ht="15" customHeight="1" x14ac:dyDescent="0.35">
      <c r="B17" s="16" t="s">
        <v>9</v>
      </c>
      <c r="C17" s="29">
        <f>C10+C15</f>
        <v>91850757.001156166</v>
      </c>
      <c r="D17" s="29">
        <f>D10+D15</f>
        <v>82542717.918535262</v>
      </c>
    </row>
    <row r="18" spans="2:4" ht="15" customHeight="1" x14ac:dyDescent="0.35">
      <c r="B18" s="26"/>
      <c r="C18" s="30"/>
      <c r="D18" s="30"/>
    </row>
    <row r="19" spans="2:4" ht="15" customHeight="1" x14ac:dyDescent="0.35">
      <c r="B19" s="26" t="s">
        <v>10</v>
      </c>
      <c r="C19" s="28">
        <f>C9*2%</f>
        <v>1453119.6000231234</v>
      </c>
      <c r="D19" s="28">
        <v>0</v>
      </c>
    </row>
    <row r="20" spans="2:4" ht="15" customHeight="1" x14ac:dyDescent="0.35">
      <c r="B20" s="26"/>
      <c r="C20" s="28"/>
      <c r="D20" s="28"/>
    </row>
    <row r="21" spans="2:4" ht="15" customHeight="1" x14ac:dyDescent="0.35">
      <c r="B21" s="16" t="s">
        <v>11</v>
      </c>
      <c r="C21" s="28">
        <v>64079042.992399998</v>
      </c>
      <c r="D21" s="28">
        <v>63706813.832400002</v>
      </c>
    </row>
    <row r="22" spans="2:4" ht="15" customHeight="1" x14ac:dyDescent="0.35">
      <c r="B22" s="27"/>
      <c r="C22" s="17"/>
      <c r="D22" s="17"/>
    </row>
    <row r="23" spans="2:4" ht="15" customHeight="1" x14ac:dyDescent="0.35">
      <c r="B23" s="16" t="s">
        <v>12</v>
      </c>
      <c r="C23" s="34"/>
      <c r="D23" s="30"/>
    </row>
    <row r="24" spans="2:4" s="47" customFormat="1" ht="15" customHeight="1" x14ac:dyDescent="0.35">
      <c r="B24" s="48" t="s">
        <v>12</v>
      </c>
      <c r="C24" s="19">
        <f>[1]CONSULTANCY!O90</f>
        <v>4533367.1984000001</v>
      </c>
      <c r="D24" s="19">
        <v>1847208.32</v>
      </c>
    </row>
    <row r="25" spans="2:4" ht="15" customHeight="1" x14ac:dyDescent="0.35">
      <c r="B25" s="35" t="s">
        <v>13</v>
      </c>
      <c r="C25" s="36">
        <f>'[1]INSPECTIONS &amp; INVESTIGATIONS'!O40</f>
        <v>208800</v>
      </c>
      <c r="D25" s="36">
        <v>194656</v>
      </c>
    </row>
    <row r="26" spans="2:4" ht="15" customHeight="1" thickBot="1" x14ac:dyDescent="0.4">
      <c r="B26" s="21" t="s">
        <v>14</v>
      </c>
      <c r="C26" s="22">
        <f t="shared" ref="C26" si="0">SUM(C24:C25)</f>
        <v>4742167.1984000001</v>
      </c>
      <c r="D26" s="22">
        <f>SUM(D24:D25)</f>
        <v>2041864.32</v>
      </c>
    </row>
    <row r="27" spans="2:4" ht="15" customHeight="1" x14ac:dyDescent="0.35">
      <c r="B27" s="27"/>
      <c r="C27" s="30"/>
      <c r="D27" s="30"/>
    </row>
    <row r="28" spans="2:4" ht="15" customHeight="1" x14ac:dyDescent="0.35">
      <c r="B28" s="27"/>
      <c r="C28" s="30"/>
      <c r="D28" s="30"/>
    </row>
    <row r="29" spans="2:4" ht="15" customHeight="1" x14ac:dyDescent="0.35">
      <c r="B29" s="16" t="s">
        <v>15</v>
      </c>
      <c r="C29" s="29">
        <v>6772323.171360001</v>
      </c>
      <c r="D29" s="29">
        <v>6810094.9800199997</v>
      </c>
    </row>
    <row r="30" spans="2:4" ht="15" customHeight="1" x14ac:dyDescent="0.35">
      <c r="B30" s="27"/>
      <c r="C30" s="30"/>
      <c r="D30" s="30"/>
    </row>
    <row r="31" spans="2:4" ht="15" customHeight="1" x14ac:dyDescent="0.35">
      <c r="B31" s="27"/>
      <c r="C31" s="30"/>
      <c r="D31" s="30"/>
    </row>
    <row r="32" spans="2:4" ht="15" customHeight="1" x14ac:dyDescent="0.35">
      <c r="B32" s="16" t="s">
        <v>33</v>
      </c>
      <c r="C32" s="51">
        <v>15093557.7152</v>
      </c>
      <c r="D32" s="51">
        <v>10019771.4368672</v>
      </c>
    </row>
    <row r="33" spans="1:4" ht="15" customHeight="1" x14ac:dyDescent="0.35">
      <c r="B33" s="27"/>
      <c r="C33" s="28"/>
      <c r="D33" s="28"/>
    </row>
    <row r="34" spans="1:4" ht="15" customHeight="1" x14ac:dyDescent="0.35">
      <c r="B34" s="31"/>
      <c r="C34" s="32"/>
      <c r="D34" s="32"/>
    </row>
    <row r="35" spans="1:4" s="15" customFormat="1" ht="15" customHeight="1" thickBot="1" x14ac:dyDescent="0.4">
      <c r="A35" s="49"/>
      <c r="B35" s="50" t="s">
        <v>46</v>
      </c>
      <c r="C35" s="33">
        <f>C32+C29+C26+C21+C19</f>
        <v>92140210.677383125</v>
      </c>
      <c r="D35" s="33">
        <f>D32+D29+D26+D21+D19</f>
        <v>82578544.569287211</v>
      </c>
    </row>
    <row r="36" spans="1:4" ht="15" customHeight="1" x14ac:dyDescent="0.35">
      <c r="B36" s="27"/>
      <c r="C36" s="38"/>
      <c r="D36" s="30"/>
    </row>
    <row r="37" spans="1:4" ht="15" customHeight="1" x14ac:dyDescent="0.35">
      <c r="B37" s="23" t="s">
        <v>47</v>
      </c>
      <c r="C37" s="40">
        <f>C17-C35</f>
        <v>-289453.67622695863</v>
      </c>
      <c r="D37" s="39">
        <f>D17-D35</f>
        <v>-35826.650751948357</v>
      </c>
    </row>
    <row r="38" spans="1:4" ht="15" customHeight="1" x14ac:dyDescent="0.35">
      <c r="B38" s="26" t="s">
        <v>48</v>
      </c>
      <c r="C38" s="30">
        <f>'[1]OTHER INCOME'!O4</f>
        <v>850000.00000000012</v>
      </c>
      <c r="D38" s="30">
        <v>0</v>
      </c>
    </row>
    <row r="39" spans="1:4" ht="15" customHeight="1" x14ac:dyDescent="0.35">
      <c r="B39" s="27" t="s">
        <v>49</v>
      </c>
      <c r="C39" s="41">
        <f>-'[1]INTEREST EXPENSE'!I82</f>
        <v>-558263.12371208973</v>
      </c>
      <c r="D39" s="39">
        <v>0</v>
      </c>
    </row>
    <row r="40" spans="1:4" ht="15" customHeight="1" x14ac:dyDescent="0.35">
      <c r="B40" s="27"/>
      <c r="C40" s="30"/>
      <c r="D40" s="30"/>
    </row>
    <row r="41" spans="1:4" s="1" customFormat="1" ht="15" customHeight="1" thickBot="1" x14ac:dyDescent="0.35">
      <c r="B41" s="16" t="s">
        <v>50</v>
      </c>
      <c r="C41" s="42">
        <f>SUM(C37:C40)</f>
        <v>2283.2000609517563</v>
      </c>
      <c r="D41" s="42">
        <f t="shared" ref="D41" si="1">SUM(D37:D40)</f>
        <v>-35826.650751948357</v>
      </c>
    </row>
    <row r="42" spans="1:4" ht="18.75" customHeight="1" x14ac:dyDescent="0.35">
      <c r="B42" s="10"/>
      <c r="C42" s="11"/>
      <c r="D42" s="11"/>
    </row>
    <row r="43" spans="1:4" ht="18.75" customHeight="1" x14ac:dyDescent="0.35">
      <c r="C43" s="13"/>
      <c r="D43" s="12"/>
    </row>
    <row r="44" spans="1:4" ht="18.75" customHeight="1" x14ac:dyDescent="0.35">
      <c r="C44" s="12"/>
      <c r="D44" s="14"/>
    </row>
    <row r="45" spans="1:4" ht="18.75" customHeight="1" x14ac:dyDescent="0.35">
      <c r="C45" s="12"/>
      <c r="D45" s="12"/>
    </row>
    <row r="46" spans="1:4" ht="18.75" customHeight="1" x14ac:dyDescent="0.35">
      <c r="C46" s="12"/>
      <c r="D46" s="12"/>
    </row>
    <row r="47" spans="1:4" ht="18.75" customHeight="1" x14ac:dyDescent="0.35">
      <c r="C47" s="12"/>
      <c r="D47" s="12"/>
    </row>
    <row r="48" spans="1:4" ht="18.75" customHeight="1" x14ac:dyDescent="0.35">
      <c r="C48" s="12"/>
      <c r="D48" s="12"/>
    </row>
    <row r="49" spans="3:4" ht="18.75" customHeight="1" x14ac:dyDescent="0.35">
      <c r="C49" s="12"/>
      <c r="D49" s="12"/>
    </row>
    <row r="50" spans="3:4" ht="18.75" customHeight="1" x14ac:dyDescent="0.35">
      <c r="C50" s="12"/>
      <c r="D50" s="12"/>
    </row>
    <row r="51" spans="3:4" ht="18.75" customHeight="1" x14ac:dyDescent="0.35">
      <c r="C51" s="12"/>
      <c r="D51" s="12"/>
    </row>
    <row r="52" spans="3:4" ht="18.75" customHeight="1" x14ac:dyDescent="0.35">
      <c r="C52" s="12"/>
      <c r="D52" s="12"/>
    </row>
    <row r="53" spans="3:4" ht="18.75" customHeight="1" x14ac:dyDescent="0.35">
      <c r="C53" s="12"/>
      <c r="D53" s="12"/>
    </row>
    <row r="54" spans="3:4" ht="18.75" customHeight="1" x14ac:dyDescent="0.35">
      <c r="C54" s="12"/>
      <c r="D54" s="12"/>
    </row>
    <row r="55" spans="3:4" ht="18.75" customHeight="1" x14ac:dyDescent="0.35">
      <c r="C55" s="12"/>
      <c r="D55" s="12"/>
    </row>
    <row r="56" spans="3:4" ht="18.75" customHeight="1" x14ac:dyDescent="0.35">
      <c r="C56" s="12"/>
      <c r="D56" s="12"/>
    </row>
    <row r="57" spans="3:4" ht="18.75" customHeight="1" x14ac:dyDescent="0.35">
      <c r="C57" s="12"/>
      <c r="D57" s="12"/>
    </row>
    <row r="58" spans="3:4" ht="18.75" customHeight="1" x14ac:dyDescent="0.35">
      <c r="C58" s="12"/>
      <c r="D58" s="12"/>
    </row>
    <row r="59" spans="3:4" ht="18.75" customHeight="1" x14ac:dyDescent="0.35">
      <c r="C59" s="12"/>
      <c r="D59" s="12"/>
    </row>
    <row r="60" spans="3:4" ht="18.75" customHeight="1" x14ac:dyDescent="0.35">
      <c r="C60" s="12"/>
      <c r="D60" s="12"/>
    </row>
    <row r="61" spans="3:4" ht="18.75" customHeight="1" x14ac:dyDescent="0.35">
      <c r="C61" s="12"/>
      <c r="D61" s="12"/>
    </row>
    <row r="62" spans="3:4" ht="18.75" customHeight="1" x14ac:dyDescent="0.35">
      <c r="C62" s="12"/>
      <c r="D62" s="12"/>
    </row>
  </sheetData>
  <mergeCells count="1">
    <mergeCell ref="A2:D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SUMMARISED VERSION</vt:lpstr>
      <vt:lpstr>'SUMMARISED VERSION'!Print_Area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Monageng</dc:creator>
  <cp:lastModifiedBy>Catherine Monageng</cp:lastModifiedBy>
  <cp:lastPrinted>2021-12-10T07:44:57Z</cp:lastPrinted>
  <dcterms:created xsi:type="dcterms:W3CDTF">2021-12-02T11:07:40Z</dcterms:created>
  <dcterms:modified xsi:type="dcterms:W3CDTF">2021-12-10T09:36:23Z</dcterms:modified>
</cp:coreProperties>
</file>